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8055" activeTab="0"/>
  </bookViews>
  <sheets>
    <sheet name="Price List" sheetId="1" r:id="rId1"/>
  </sheets>
  <definedNames/>
  <calcPr fullCalcOnLoad="1"/>
</workbook>
</file>

<file path=xl/sharedStrings.xml><?xml version="1.0" encoding="utf-8"?>
<sst xmlns="http://schemas.openxmlformats.org/spreadsheetml/2006/main" count="572" uniqueCount="149">
  <si>
    <t>SESRIC Publications</t>
  </si>
  <si>
    <t>Type, Frequ.</t>
  </si>
  <si>
    <t>Languages</t>
  </si>
  <si>
    <t>Pages</t>
  </si>
  <si>
    <t>Format and Dimensions</t>
  </si>
  <si>
    <t>OIC Members</t>
  </si>
  <si>
    <t xml:space="preserve">Non-OIC Members </t>
  </si>
  <si>
    <t>Internet Version
 (Full, Abstract, NA)</t>
  </si>
  <si>
    <t>Internet Version
Price</t>
  </si>
  <si>
    <t>Comments</t>
  </si>
  <si>
    <t>Fee (USD)</t>
  </si>
  <si>
    <t>Serial, Annual</t>
  </si>
  <si>
    <t>Eng, Ar</t>
  </si>
  <si>
    <t>Paperback, (Colour, 20.4 cm x 28.3 cm x 0.8 cm)</t>
  </si>
  <si>
    <t>Free</t>
  </si>
  <si>
    <t>Microfinance Institutions in the OIC Member Countries</t>
  </si>
  <si>
    <t>Eng</t>
  </si>
  <si>
    <t>Economic Problems of the Least-Developed and Land-Locked OIC Countries, 2007</t>
  </si>
  <si>
    <t>Eng, Ar, Fr</t>
  </si>
  <si>
    <t>Paperback (Colour, 20.4 cm x 28.3 cm x 0.5 cm)</t>
  </si>
  <si>
    <t>Full</t>
  </si>
  <si>
    <t>International Tourism in the OIC Countries: Prospects and Challenges</t>
  </si>
  <si>
    <t>Paperback (Colour, 20.4 cm x 28.3 cm x 0.6 cm)</t>
  </si>
  <si>
    <t>Serial, Quarterly</t>
  </si>
  <si>
    <t>Paperback (B/W, 17 cm x 25 cm x 0.8 cm)</t>
  </si>
  <si>
    <t>Last Issue: Abstract
Previous Issues: Full</t>
  </si>
  <si>
    <t>Journal of Economic Cooperation (subscription)</t>
  </si>
  <si>
    <t>E-Government Readiness: The Performance of the OIC Member Countries</t>
  </si>
  <si>
    <t>Enhancing Economic and Commercial Cooperation Among OIC Member Countries</t>
  </si>
  <si>
    <t>Paperback, (Colour, 20.2 cm x 28.4 cm x 0.6 cm )</t>
  </si>
  <si>
    <t>Paperback, (Colour, 20.2 cm x 28.4 cm x 0.6 cm)</t>
  </si>
  <si>
    <t>Education and Scientific Development in OIC Member Countries</t>
  </si>
  <si>
    <t>Paperback, (Colour, 20.4 cm x 28.3 cm x 0.9 cm)</t>
  </si>
  <si>
    <t>E-Government Development and E-Participation: The Performance of OIC Member Countries</t>
  </si>
  <si>
    <t>OIC Health Report 2011</t>
  </si>
  <si>
    <t>Paperback, (Colour, 20.45cm x 28.4 cm x 0.3 cm)</t>
  </si>
  <si>
    <t>Paperback, (Colour, 20 cm x 28.4 cm x 0.6 cm)</t>
  </si>
  <si>
    <t>State of Agriculture and Food Security in OIC Member Countries 2013</t>
  </si>
  <si>
    <t>OIC Economic Outlook(Annual Economic Report on the OIC Countries)</t>
  </si>
  <si>
    <t>OIC Economic Outlook 2015</t>
  </si>
  <si>
    <t>OIC Economic Outlook 2014</t>
  </si>
  <si>
    <t>OIC Economic Outlook 2013</t>
  </si>
  <si>
    <t>Annual Economic Report on the OIC Countries 2012</t>
  </si>
  <si>
    <t>Annual Economic Report on the OIC Countries 2011</t>
  </si>
  <si>
    <t>Annual Economic Report on the OIC Countries 2010</t>
  </si>
  <si>
    <t>Annual Economic Report on the OIC Countries 2009</t>
  </si>
  <si>
    <t>Annual Economic Report on the OIC Countries 2008</t>
  </si>
  <si>
    <t>Annual Economic Report on the OIC Countries 2007 </t>
  </si>
  <si>
    <t>Economic Problems of the Least-Developed and Land-Locked OIC Countries, 2009</t>
  </si>
  <si>
    <t>Economic Problems of the Least-Developed and Land-Locked OIC Countries, 2008</t>
  </si>
  <si>
    <t>International Tourism in the OIC Countries: Prospects and Challenges 2015</t>
  </si>
  <si>
    <t>International Tourism in the OIC Countries: Prospects and Challenges 2013 </t>
  </si>
  <si>
    <t>International Tourism in the OIC Countries: Prospects and Challenges 2010</t>
  </si>
  <si>
    <t>International Tourism in the OIC Countries: Prospects and Challenges 2008</t>
  </si>
  <si>
    <t>Agriculture and Food Security in OIC Member Countries</t>
  </si>
  <si>
    <t>Agriculture and Food Security in OIC Member Countries 2016</t>
  </si>
  <si>
    <t>Agriculture and Food Security in OIC Member Countries 2014</t>
  </si>
  <si>
    <t>Economic Problems of the Least-Developed and Land-Locked OIC Countries</t>
  </si>
  <si>
    <t xml:space="preserve">OIC Health Report </t>
  </si>
  <si>
    <t>OIC Health Report 2015</t>
  </si>
  <si>
    <t>Report, Book</t>
  </si>
  <si>
    <t>OIC Health Report 2013</t>
  </si>
  <si>
    <t>Education and Scientific Development in the OIC Member Countries 2014</t>
  </si>
  <si>
    <t>Education and Scientific Development in the OIC Member Countries 2012/2013</t>
  </si>
  <si>
    <t>Education and Scientific Development in OIC Member Countries 2010</t>
  </si>
  <si>
    <t>SWOT Outlook on OIC Member Countries - 2012</t>
  </si>
  <si>
    <t>SWOT Outlook on OIC Member Countries - 2011</t>
  </si>
  <si>
    <t>OIC Member Countries: Economic Performance and Human Development, 2000-2007</t>
  </si>
  <si>
    <t>Integration of Waqf and Islamic Microfinance for Poverty Reduction: Case Studies of Malaysia, Indonesia and Bangladesh</t>
  </si>
  <si>
    <t>80</t>
  </si>
  <si>
    <t>Measurement of Poverty in OIC Member Countries 2015</t>
  </si>
  <si>
    <t>85</t>
  </si>
  <si>
    <t>State of Gender and Family Well-Being in OIC Member Countries</t>
  </si>
  <si>
    <t>69</t>
  </si>
  <si>
    <t>OIC Labour Market Report 2015</t>
  </si>
  <si>
    <t>OIC Water Report 2015</t>
  </si>
  <si>
    <t>Managing Disasters and Conflicts in OIC Countries</t>
  </si>
  <si>
    <t>115</t>
  </si>
  <si>
    <t>OIC Strategic Health Programme of Action 2014-2023</t>
  </si>
  <si>
    <t>151</t>
  </si>
  <si>
    <t>Pharmaceutical Industry in OIC Member Countries: Production, Consumption and Trade</t>
  </si>
  <si>
    <t>16</t>
  </si>
  <si>
    <t>The State of Maternal and Newborn Health in OIC Member Countries</t>
  </si>
  <si>
    <t>28</t>
  </si>
  <si>
    <t>The State of Polio in OIC Member Countries - “Enhancing Multilateral Cooperation to Eradicate Polio”</t>
  </si>
  <si>
    <t>18</t>
  </si>
  <si>
    <t>Environmental Sustainability in OIC Member Countries</t>
  </si>
  <si>
    <t>Environmental Performance of OIC Member Countries</t>
  </si>
  <si>
    <t>Science and Technology in the OIC Member Countries - Executive Summary</t>
  </si>
  <si>
    <t>Agricultural Indicators in OIC Member Countries</t>
  </si>
  <si>
    <t>Education and Scientific Development in OIC Countries 2016</t>
  </si>
  <si>
    <t>OIC Economic Outlook 2016</t>
  </si>
  <si>
    <t xml:space="preserve">SWOT Outlook on OIC Member Countries </t>
  </si>
  <si>
    <t>International Tourism in D-8 Countries: Prospects and Challenges 2016</t>
  </si>
  <si>
    <t>Status of Cancer in OIC Member Countries</t>
  </si>
  <si>
    <t>40</t>
  </si>
  <si>
    <t>Key Challenges of Youth in OIC Countries</t>
  </si>
  <si>
    <t>50</t>
  </si>
  <si>
    <t>State of Gender in OIC Countries: Prospects and Challenges</t>
  </si>
  <si>
    <t>76</t>
  </si>
  <si>
    <t>Humanitarian Needs of Syrian Refugees: Challenges of the Neighbouring Countries 2016</t>
  </si>
  <si>
    <t>60</t>
  </si>
  <si>
    <t>Mapping Turkey’s Resource Centres 2016</t>
  </si>
  <si>
    <t>133</t>
  </si>
  <si>
    <t>Humanitarian Crises Report in OIC Countries</t>
  </si>
  <si>
    <t>Safeguarding Family Values and the Institution of Marriage in OIC Countries</t>
  </si>
  <si>
    <t>73</t>
  </si>
  <si>
    <t>State of Energy Sector in D-8 Countries</t>
  </si>
  <si>
    <t>51</t>
  </si>
  <si>
    <t>State of Transportation in D-8 Countries</t>
  </si>
  <si>
    <t>45</t>
  </si>
  <si>
    <t>Moving From MDGs to SDGs: Prospects and Challenges for OIC Member Countries</t>
  </si>
  <si>
    <t>89</t>
  </si>
  <si>
    <t>Periodical</t>
  </si>
  <si>
    <t>Books</t>
  </si>
  <si>
    <t>OIC Economic Outlook 2017</t>
  </si>
  <si>
    <t>OIC Economic Outlook 2018</t>
  </si>
  <si>
    <t>International Tourism in the OIC Countries: Prospects and Challenges 2017</t>
  </si>
  <si>
    <t>OIC Health Report 2017</t>
  </si>
  <si>
    <t>SWOT Outlook on OIC Member Countries - 2018</t>
  </si>
  <si>
    <t>Statistical Yearbook of OIC Member Countries</t>
  </si>
  <si>
    <t>Statistical Yearbook of OIC Member Countries-2006</t>
  </si>
  <si>
    <t>Statistical Yearbook of OIC Member Countries-2007</t>
  </si>
  <si>
    <t>Statistical Yearbook of OIC Member Countries-2008</t>
  </si>
  <si>
    <t>Statistical Yearbook of OIC Member Countries-2009</t>
  </si>
  <si>
    <t>Statistical Yearbook of OIC Member Countries-2018</t>
  </si>
  <si>
    <t>OIC Statistical Outlook</t>
  </si>
  <si>
    <t>OIC Statistical Outlook 2019: Labour and Social Protection-2019</t>
  </si>
  <si>
    <t>OIC Statistical Outlook 2019: International Finance-2019</t>
  </si>
  <si>
    <t>OIC Water Report</t>
  </si>
  <si>
    <t>OIC Water Report 2018</t>
  </si>
  <si>
    <t xml:space="preserve">OIC Labour Market Report </t>
  </si>
  <si>
    <t>OIC Labour Market Report 2017</t>
  </si>
  <si>
    <t>State of Youth in OIC Member States 2017</t>
  </si>
  <si>
    <t>98</t>
  </si>
  <si>
    <t>Towards Understanding Radicalism &amp; Violent Extremism in OIC Countries</t>
  </si>
  <si>
    <t>88</t>
  </si>
  <si>
    <t>120</t>
  </si>
  <si>
    <t>OIC Women and Development Report 2018: Enhancing Women Entrepreneurship for Development</t>
  </si>
  <si>
    <t>161</t>
  </si>
  <si>
    <t xml:space="preserve">
SESRIC Launched the Results of the Tendency Survey on SDG Priorities of OIC Member Countries</t>
  </si>
  <si>
    <t>65</t>
  </si>
  <si>
    <t xml:space="preserve">
State of Elderly in OIC Member Countries 2018: Responding to the Needs of Elderly</t>
  </si>
  <si>
    <t>62</t>
  </si>
  <si>
    <t xml:space="preserve">
Best Practices Guidelines and Toolkit on Engaging the Private Sector in Skills Development</t>
  </si>
  <si>
    <t>248</t>
  </si>
  <si>
    <t xml:space="preserve">
Results of the Tendency Survey on SDG Priorities of OIC Member Countries</t>
  </si>
  <si>
    <t>4 x appr. 120</t>
  </si>
  <si>
    <t>Barkat Project Impact Assessment Report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</si>
</sst>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11" borderId="10" xfId="0" applyFont="1" applyFill="1" applyBorder="1" applyAlignment="1">
      <alignment wrapText="1"/>
    </xf>
    <xf numFmtId="0" fontId="1" fillId="11" borderId="10" xfId="0" applyFont="1" applyFill="1" applyBorder="1" applyAlignment="1">
      <alignment/>
    </xf>
    <xf numFmtId="0" fontId="1" fillId="11" borderId="10" xfId="0" applyFont="1" applyFill="1" applyBorder="1" applyAlignment="1">
      <alignment horizontal="right"/>
    </xf>
    <xf numFmtId="2" fontId="1" fillId="11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11" borderId="10" xfId="0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2" fontId="0" fillId="11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2" fontId="1" fillId="11" borderId="10" xfId="0" applyNumberFormat="1" applyFont="1" applyFill="1" applyBorder="1" applyAlignment="1">
      <alignment wrapText="1"/>
    </xf>
    <xf numFmtId="0" fontId="2" fillId="11" borderId="10" xfId="0" applyFont="1" applyFill="1" applyBorder="1" applyAlignment="1">
      <alignment wrapText="1"/>
    </xf>
    <xf numFmtId="0" fontId="1" fillId="11" borderId="10" xfId="0" applyFont="1" applyFill="1" applyBorder="1" applyAlignment="1">
      <alignment wrapText="1"/>
    </xf>
    <xf numFmtId="49" fontId="1" fillId="11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1" fillId="11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0" fillId="11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49" fontId="44" fillId="11" borderId="10" xfId="0" applyNumberFormat="1" applyFont="1" applyFill="1" applyBorder="1" applyAlignment="1">
      <alignment horizontal="center"/>
    </xf>
    <xf numFmtId="49" fontId="45" fillId="11" borderId="10" xfId="0" applyNumberFormat="1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2" fontId="22" fillId="16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 horizontal="right"/>
    </xf>
    <xf numFmtId="49" fontId="46" fillId="11" borderId="10" xfId="0" applyNumberFormat="1" applyFont="1" applyFill="1" applyBorder="1" applyAlignment="1">
      <alignment horizontal="right"/>
    </xf>
    <xf numFmtId="49" fontId="47" fillId="33" borderId="10" xfId="0" applyNumberFormat="1" applyFont="1" applyFill="1" applyBorder="1" applyAlignment="1">
      <alignment horizontal="left" wrapText="1"/>
    </xf>
    <xf numFmtId="49" fontId="47" fillId="11" borderId="10" xfId="0" applyNumberFormat="1" applyFont="1" applyFill="1" applyBorder="1" applyAlignment="1">
      <alignment horizontal="left" wrapText="1"/>
    </xf>
    <xf numFmtId="49" fontId="47" fillId="11" borderId="10" xfId="0" applyNumberFormat="1" applyFont="1" applyFill="1" applyBorder="1" applyAlignment="1">
      <alignment horizontal="left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2" xfId="0" applyNumberFormat="1" applyFont="1" applyFill="1" applyBorder="1" applyAlignment="1">
      <alignment horizontal="left" wrapText="1"/>
    </xf>
    <xf numFmtId="49" fontId="47" fillId="11" borderId="12" xfId="0" applyNumberFormat="1" applyFont="1" applyFill="1" applyBorder="1" applyAlignment="1">
      <alignment horizontal="left" wrapText="1"/>
    </xf>
    <xf numFmtId="49" fontId="2" fillId="11" borderId="12" xfId="0" applyNumberFormat="1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left" wrapText="1"/>
    </xf>
    <xf numFmtId="49" fontId="2" fillId="11" borderId="10" xfId="0" applyNumberFormat="1" applyFont="1" applyFill="1" applyBorder="1" applyAlignment="1">
      <alignment horizontal="left" wrapText="1"/>
    </xf>
    <xf numFmtId="0" fontId="2" fillId="11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11" borderId="12" xfId="0" applyFont="1" applyFill="1" applyBorder="1" applyAlignment="1">
      <alignment horizontal="left" wrapText="1"/>
    </xf>
    <xf numFmtId="0" fontId="31" fillId="24" borderId="13" xfId="0" applyFont="1" applyFill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48" fillId="24" borderId="12" xfId="0" applyFont="1" applyFill="1" applyBorder="1" applyAlignment="1">
      <alignment horizontal="center" wrapText="1"/>
    </xf>
    <xf numFmtId="0" fontId="31" fillId="24" borderId="15" xfId="0" applyFont="1" applyFill="1" applyBorder="1" applyAlignment="1">
      <alignment horizontal="center" wrapText="1"/>
    </xf>
    <xf numFmtId="0" fontId="31" fillId="24" borderId="16" xfId="0" applyFont="1" applyFill="1" applyBorder="1" applyAlignment="1">
      <alignment horizontal="center" wrapText="1"/>
    </xf>
    <xf numFmtId="2" fontId="26" fillId="13" borderId="10" xfId="0" applyNumberFormat="1" applyFont="1" applyFill="1" applyBorder="1" applyAlignment="1">
      <alignment horizontal="center"/>
    </xf>
    <xf numFmtId="49" fontId="44" fillId="24" borderId="15" xfId="0" applyNumberFormat="1" applyFont="1" applyFill="1" applyBorder="1" applyAlignment="1">
      <alignment horizontal="center"/>
    </xf>
    <xf numFmtId="49" fontId="44" fillId="24" borderId="16" xfId="0" applyNumberFormat="1" applyFont="1" applyFill="1" applyBorder="1" applyAlignment="1">
      <alignment horizontal="center"/>
    </xf>
    <xf numFmtId="0" fontId="42" fillId="5" borderId="13" xfId="0" applyFont="1" applyFill="1" applyBorder="1" applyAlignment="1">
      <alignment horizontal="center" vertical="center" wrapText="1"/>
    </xf>
    <xf numFmtId="0" fontId="42" fillId="5" borderId="14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wrapText="1"/>
    </xf>
    <xf numFmtId="0" fontId="31" fillId="24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64">
      <selection activeCell="G70" sqref="G70"/>
    </sheetView>
  </sheetViews>
  <sheetFormatPr defaultColWidth="9.140625" defaultRowHeight="12.75"/>
  <cols>
    <col min="1" max="1" width="39.00390625" style="4" customWidth="1"/>
    <col min="2" max="2" width="13.57421875" style="4" customWidth="1"/>
    <col min="3" max="3" width="12.421875" style="0" customWidth="1"/>
    <col min="4" max="4" width="10.57421875" style="0" customWidth="1"/>
    <col min="5" max="5" width="17.57421875" style="4" customWidth="1"/>
    <col min="6" max="6" width="22.421875" style="5" customWidth="1"/>
    <col min="7" max="7" width="18.28125" style="5" bestFit="1" customWidth="1"/>
    <col min="8" max="8" width="12.140625" style="4" customWidth="1"/>
    <col min="10" max="10" width="12.57421875" style="0" customWidth="1"/>
  </cols>
  <sheetData>
    <row r="1" spans="1:10" ht="12.75" customHeight="1">
      <c r="A1" s="6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61" t="s">
        <v>5</v>
      </c>
      <c r="G1" s="61" t="s">
        <v>6</v>
      </c>
      <c r="H1" s="64" t="s">
        <v>7</v>
      </c>
      <c r="I1" s="64" t="s">
        <v>8</v>
      </c>
      <c r="J1" s="64" t="s">
        <v>9</v>
      </c>
    </row>
    <row r="2" spans="1:10" ht="12.75" customHeight="1">
      <c r="A2" s="60"/>
      <c r="B2" s="57"/>
      <c r="C2" s="57"/>
      <c r="D2" s="57"/>
      <c r="E2" s="57"/>
      <c r="F2" s="61"/>
      <c r="G2" s="61"/>
      <c r="H2" s="65"/>
      <c r="I2" s="65"/>
      <c r="J2" s="65"/>
    </row>
    <row r="3" spans="1:10" s="40" customFormat="1" ht="20.25" customHeight="1">
      <c r="A3" s="67"/>
      <c r="B3" s="57"/>
      <c r="C3" s="57"/>
      <c r="D3" s="57"/>
      <c r="E3" s="57"/>
      <c r="F3" s="39" t="s">
        <v>10</v>
      </c>
      <c r="G3" s="39" t="s">
        <v>10</v>
      </c>
      <c r="H3" s="65"/>
      <c r="I3" s="65"/>
      <c r="J3" s="65"/>
    </row>
    <row r="4" spans="1:10" s="40" customFormat="1" ht="20.25" customHeight="1">
      <c r="A4" s="58" t="s">
        <v>113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57" customHeight="1">
      <c r="A5" s="26" t="s">
        <v>26</v>
      </c>
      <c r="B5" s="10" t="s">
        <v>23</v>
      </c>
      <c r="C5" s="11" t="s">
        <v>16</v>
      </c>
      <c r="D5" s="12" t="s">
        <v>147</v>
      </c>
      <c r="E5" s="10" t="s">
        <v>24</v>
      </c>
      <c r="F5" s="13">
        <f>480*0.25</f>
        <v>120</v>
      </c>
      <c r="G5" s="17">
        <f>F5*2</f>
        <v>240</v>
      </c>
      <c r="H5" s="10" t="s">
        <v>25</v>
      </c>
      <c r="I5" s="11" t="s">
        <v>14</v>
      </c>
      <c r="J5" s="16"/>
    </row>
    <row r="6" spans="1:10" ht="48" customHeight="1">
      <c r="A6" s="26" t="s">
        <v>38</v>
      </c>
      <c r="B6" s="10" t="s">
        <v>11</v>
      </c>
      <c r="C6" s="11" t="s">
        <v>18</v>
      </c>
      <c r="D6" s="32"/>
      <c r="E6" s="10"/>
      <c r="F6" s="17"/>
      <c r="G6" s="17"/>
      <c r="H6" s="10"/>
      <c r="I6" s="11"/>
      <c r="J6" s="16"/>
    </row>
    <row r="7" spans="1:10" ht="48" customHeight="1">
      <c r="A7" s="15" t="s">
        <v>116</v>
      </c>
      <c r="B7" s="2" t="s">
        <v>11</v>
      </c>
      <c r="C7" s="1" t="s">
        <v>18</v>
      </c>
      <c r="D7" s="33">
        <v>174</v>
      </c>
      <c r="E7" s="2" t="s">
        <v>13</v>
      </c>
      <c r="F7" s="3">
        <f>174*0.75</f>
        <v>130.5</v>
      </c>
      <c r="G7" s="3">
        <f>F7*2</f>
        <v>261</v>
      </c>
      <c r="H7" s="2" t="s">
        <v>20</v>
      </c>
      <c r="I7" s="1" t="s">
        <v>14</v>
      </c>
      <c r="J7" s="14"/>
    </row>
    <row r="8" spans="1:10" ht="48" customHeight="1">
      <c r="A8" s="15" t="s">
        <v>115</v>
      </c>
      <c r="B8" s="2" t="s">
        <v>11</v>
      </c>
      <c r="C8" s="1" t="s">
        <v>18</v>
      </c>
      <c r="D8" s="33">
        <v>174</v>
      </c>
      <c r="E8" s="2" t="s">
        <v>13</v>
      </c>
      <c r="F8" s="3">
        <f>174*0.75</f>
        <v>130.5</v>
      </c>
      <c r="G8" s="3">
        <f>F8*2</f>
        <v>261</v>
      </c>
      <c r="H8" s="2" t="s">
        <v>20</v>
      </c>
      <c r="I8" s="1" t="s">
        <v>14</v>
      </c>
      <c r="J8" s="14"/>
    </row>
    <row r="9" spans="1:10" ht="48" customHeight="1">
      <c r="A9" s="15" t="s">
        <v>91</v>
      </c>
      <c r="B9" s="2" t="s">
        <v>11</v>
      </c>
      <c r="C9" s="1" t="s">
        <v>18</v>
      </c>
      <c r="D9" s="33">
        <v>142</v>
      </c>
      <c r="E9" s="2" t="s">
        <v>13</v>
      </c>
      <c r="F9" s="3">
        <f>142*0.75</f>
        <v>106.5</v>
      </c>
      <c r="G9" s="3">
        <f aca="true" t="shared" si="0" ref="G9:G18">F9*2</f>
        <v>213</v>
      </c>
      <c r="H9" s="2" t="s">
        <v>20</v>
      </c>
      <c r="I9" s="1" t="s">
        <v>14</v>
      </c>
      <c r="J9" s="14"/>
    </row>
    <row r="10" spans="1:10" ht="48" customHeight="1">
      <c r="A10" s="15" t="s">
        <v>39</v>
      </c>
      <c r="B10" s="2" t="s">
        <v>11</v>
      </c>
      <c r="C10" s="1" t="s">
        <v>18</v>
      </c>
      <c r="D10" s="33">
        <v>145</v>
      </c>
      <c r="E10" s="2" t="s">
        <v>13</v>
      </c>
      <c r="F10" s="3">
        <f>145*0.75</f>
        <v>108.75</v>
      </c>
      <c r="G10" s="3">
        <f t="shared" si="0"/>
        <v>217.5</v>
      </c>
      <c r="H10" s="2" t="s">
        <v>20</v>
      </c>
      <c r="I10" s="1" t="s">
        <v>14</v>
      </c>
      <c r="J10" s="14"/>
    </row>
    <row r="11" spans="1:10" ht="48" customHeight="1">
      <c r="A11" s="15" t="s">
        <v>40</v>
      </c>
      <c r="B11" s="2" t="s">
        <v>11</v>
      </c>
      <c r="C11" s="1" t="s">
        <v>18</v>
      </c>
      <c r="D11" s="33">
        <v>145</v>
      </c>
      <c r="E11" s="2" t="s">
        <v>13</v>
      </c>
      <c r="F11" s="3">
        <f>145*0.75</f>
        <v>108.75</v>
      </c>
      <c r="G11" s="3">
        <f t="shared" si="0"/>
        <v>217.5</v>
      </c>
      <c r="H11" s="2" t="s">
        <v>20</v>
      </c>
      <c r="I11" s="1" t="s">
        <v>14</v>
      </c>
      <c r="J11" s="14"/>
    </row>
    <row r="12" spans="1:10" ht="48" customHeight="1">
      <c r="A12" s="15" t="s">
        <v>41</v>
      </c>
      <c r="B12" s="2" t="s">
        <v>11</v>
      </c>
      <c r="C12" s="1" t="s">
        <v>18</v>
      </c>
      <c r="D12" s="33">
        <v>166</v>
      </c>
      <c r="E12" s="2" t="s">
        <v>13</v>
      </c>
      <c r="F12" s="3">
        <f>166*0.75</f>
        <v>124.5</v>
      </c>
      <c r="G12" s="3">
        <f t="shared" si="0"/>
        <v>249</v>
      </c>
      <c r="H12" s="2" t="s">
        <v>20</v>
      </c>
      <c r="I12" s="1" t="s">
        <v>14</v>
      </c>
      <c r="J12" s="14"/>
    </row>
    <row r="13" spans="1:10" ht="48" customHeight="1">
      <c r="A13" s="15" t="s">
        <v>42</v>
      </c>
      <c r="B13" s="2" t="s">
        <v>11</v>
      </c>
      <c r="C13" s="1" t="s">
        <v>18</v>
      </c>
      <c r="D13" s="33">
        <v>171</v>
      </c>
      <c r="E13" s="2" t="s">
        <v>13</v>
      </c>
      <c r="F13" s="3">
        <f>171*0.75</f>
        <v>128.25</v>
      </c>
      <c r="G13" s="3">
        <f t="shared" si="0"/>
        <v>256.5</v>
      </c>
      <c r="H13" s="2" t="s">
        <v>20</v>
      </c>
      <c r="I13" s="1" t="s">
        <v>14</v>
      </c>
      <c r="J13" s="14"/>
    </row>
    <row r="14" spans="1:10" ht="48" customHeight="1">
      <c r="A14" s="15" t="s">
        <v>43</v>
      </c>
      <c r="B14" s="2" t="s">
        <v>11</v>
      </c>
      <c r="C14" s="1" t="s">
        <v>18</v>
      </c>
      <c r="D14" s="33">
        <v>195</v>
      </c>
      <c r="E14" s="2" t="s">
        <v>13</v>
      </c>
      <c r="F14" s="3">
        <f>195*0.75</f>
        <v>146.25</v>
      </c>
      <c r="G14" s="3">
        <f t="shared" si="0"/>
        <v>292.5</v>
      </c>
      <c r="H14" s="2" t="s">
        <v>20</v>
      </c>
      <c r="I14" s="1" t="s">
        <v>14</v>
      </c>
      <c r="J14" s="14"/>
    </row>
    <row r="15" spans="1:10" ht="48" customHeight="1">
      <c r="A15" s="15" t="s">
        <v>44</v>
      </c>
      <c r="B15" s="2" t="s">
        <v>11</v>
      </c>
      <c r="C15" s="1" t="s">
        <v>18</v>
      </c>
      <c r="D15" s="33">
        <v>145</v>
      </c>
      <c r="E15" s="2" t="s">
        <v>13</v>
      </c>
      <c r="F15" s="3">
        <f>145*0.75</f>
        <v>108.75</v>
      </c>
      <c r="G15" s="3">
        <f t="shared" si="0"/>
        <v>217.5</v>
      </c>
      <c r="H15" s="2" t="s">
        <v>20</v>
      </c>
      <c r="I15" s="1" t="s">
        <v>14</v>
      </c>
      <c r="J15" s="14"/>
    </row>
    <row r="16" spans="1:10" ht="48" customHeight="1">
      <c r="A16" s="15" t="s">
        <v>45</v>
      </c>
      <c r="B16" s="2" t="s">
        <v>11</v>
      </c>
      <c r="C16" s="1" t="s">
        <v>18</v>
      </c>
      <c r="D16" s="33">
        <v>149</v>
      </c>
      <c r="E16" s="2" t="s">
        <v>13</v>
      </c>
      <c r="F16" s="3">
        <f>149*0.75</f>
        <v>111.75</v>
      </c>
      <c r="G16" s="3">
        <f t="shared" si="0"/>
        <v>223.5</v>
      </c>
      <c r="H16" s="2" t="s">
        <v>20</v>
      </c>
      <c r="I16" s="1" t="s">
        <v>14</v>
      </c>
      <c r="J16" s="14"/>
    </row>
    <row r="17" spans="1:10" ht="48" customHeight="1">
      <c r="A17" s="15" t="s">
        <v>46</v>
      </c>
      <c r="B17" s="2" t="s">
        <v>11</v>
      </c>
      <c r="C17" s="1" t="s">
        <v>18</v>
      </c>
      <c r="D17" s="33">
        <v>126</v>
      </c>
      <c r="E17" s="2" t="s">
        <v>13</v>
      </c>
      <c r="F17" s="3">
        <f>126*0.75</f>
        <v>94.5</v>
      </c>
      <c r="G17" s="3">
        <f t="shared" si="0"/>
        <v>189</v>
      </c>
      <c r="H17" s="2" t="s">
        <v>20</v>
      </c>
      <c r="I17" s="1" t="s">
        <v>14</v>
      </c>
      <c r="J17" s="14"/>
    </row>
    <row r="18" spans="1:10" ht="48" customHeight="1">
      <c r="A18" s="15" t="s">
        <v>47</v>
      </c>
      <c r="B18" s="2" t="s">
        <v>11</v>
      </c>
      <c r="C18" s="1" t="s">
        <v>18</v>
      </c>
      <c r="D18" s="33">
        <v>118</v>
      </c>
      <c r="E18" s="2" t="s">
        <v>13</v>
      </c>
      <c r="F18" s="3">
        <f>118*0.75</f>
        <v>88.5</v>
      </c>
      <c r="G18" s="3">
        <f t="shared" si="0"/>
        <v>177</v>
      </c>
      <c r="H18" s="2" t="s">
        <v>20</v>
      </c>
      <c r="I18" s="1" t="s">
        <v>14</v>
      </c>
      <c r="J18" s="14"/>
    </row>
    <row r="19" spans="1:10" ht="45.75" customHeight="1">
      <c r="A19" s="26" t="s">
        <v>57</v>
      </c>
      <c r="B19" s="10" t="s">
        <v>60</v>
      </c>
      <c r="C19" s="11" t="s">
        <v>18</v>
      </c>
      <c r="D19" s="12"/>
      <c r="E19" s="10"/>
      <c r="F19" s="17"/>
      <c r="G19" s="17"/>
      <c r="H19" s="10"/>
      <c r="I19" s="11"/>
      <c r="J19" s="16"/>
    </row>
    <row r="20" spans="1:10" ht="36.75" customHeight="1">
      <c r="A20" s="15" t="s">
        <v>48</v>
      </c>
      <c r="B20" s="8" t="s">
        <v>60</v>
      </c>
      <c r="C20" s="7" t="s">
        <v>18</v>
      </c>
      <c r="D20" s="18">
        <v>101</v>
      </c>
      <c r="E20" s="8" t="s">
        <v>19</v>
      </c>
      <c r="F20" s="3">
        <f>101*0.75</f>
        <v>75.75</v>
      </c>
      <c r="G20" s="3">
        <f>F20*2</f>
        <v>151.5</v>
      </c>
      <c r="H20" s="2" t="s">
        <v>20</v>
      </c>
      <c r="I20" s="1" t="s">
        <v>14</v>
      </c>
      <c r="J20" s="14"/>
    </row>
    <row r="21" spans="1:10" ht="36.75" customHeight="1">
      <c r="A21" s="15" t="s">
        <v>49</v>
      </c>
      <c r="B21" s="8" t="s">
        <v>60</v>
      </c>
      <c r="C21" s="7" t="s">
        <v>18</v>
      </c>
      <c r="D21" s="18">
        <v>83</v>
      </c>
      <c r="E21" s="8" t="s">
        <v>19</v>
      </c>
      <c r="F21" s="3">
        <f>83*0.75</f>
        <v>62.25</v>
      </c>
      <c r="G21" s="3">
        <f>F21*2</f>
        <v>124.5</v>
      </c>
      <c r="H21" s="2" t="s">
        <v>20</v>
      </c>
      <c r="I21" s="1" t="s">
        <v>14</v>
      </c>
      <c r="J21" s="14"/>
    </row>
    <row r="22" spans="1:10" ht="36.75" customHeight="1">
      <c r="A22" s="15" t="s">
        <v>17</v>
      </c>
      <c r="B22" s="8" t="s">
        <v>60</v>
      </c>
      <c r="C22" s="7" t="s">
        <v>18</v>
      </c>
      <c r="D22" s="18">
        <v>69</v>
      </c>
      <c r="E22" s="8" t="s">
        <v>19</v>
      </c>
      <c r="F22" s="3">
        <f>69*0.75</f>
        <v>51.75</v>
      </c>
      <c r="G22" s="3">
        <f>F22*2</f>
        <v>103.5</v>
      </c>
      <c r="H22" s="2" t="s">
        <v>20</v>
      </c>
      <c r="I22" s="1" t="s">
        <v>14</v>
      </c>
      <c r="J22" s="14"/>
    </row>
    <row r="23" spans="1:12" ht="25.5">
      <c r="A23" s="26" t="s">
        <v>21</v>
      </c>
      <c r="B23" s="10" t="s">
        <v>60</v>
      </c>
      <c r="C23" s="11" t="s">
        <v>18</v>
      </c>
      <c r="D23" s="12"/>
      <c r="E23" s="10"/>
      <c r="F23" s="17"/>
      <c r="G23" s="17"/>
      <c r="H23" s="10"/>
      <c r="I23" s="11"/>
      <c r="J23" s="16"/>
      <c r="K23" s="20"/>
      <c r="L23" s="20"/>
    </row>
    <row r="24" spans="1:12" ht="38.25" customHeight="1">
      <c r="A24" s="15" t="s">
        <v>117</v>
      </c>
      <c r="B24" s="8" t="s">
        <v>60</v>
      </c>
      <c r="C24" s="7" t="s">
        <v>16</v>
      </c>
      <c r="D24" s="18">
        <v>80</v>
      </c>
      <c r="E24" s="8" t="s">
        <v>22</v>
      </c>
      <c r="F24" s="3">
        <f>80*0.75</f>
        <v>60</v>
      </c>
      <c r="G24" s="3">
        <f aca="true" t="shared" si="1" ref="G24:G29">F24*2</f>
        <v>120</v>
      </c>
      <c r="H24" s="2" t="s">
        <v>20</v>
      </c>
      <c r="I24" s="1" t="s">
        <v>14</v>
      </c>
      <c r="J24" s="14"/>
      <c r="K24" s="20"/>
      <c r="L24" s="20"/>
    </row>
    <row r="25" spans="1:12" ht="39" customHeight="1">
      <c r="A25" s="15" t="s">
        <v>93</v>
      </c>
      <c r="B25" s="8" t="s">
        <v>60</v>
      </c>
      <c r="C25" s="7" t="s">
        <v>16</v>
      </c>
      <c r="D25" s="18">
        <v>56</v>
      </c>
      <c r="E25" s="8" t="s">
        <v>22</v>
      </c>
      <c r="F25" s="3">
        <f>56*0.75</f>
        <v>42</v>
      </c>
      <c r="G25" s="3">
        <f t="shared" si="1"/>
        <v>84</v>
      </c>
      <c r="H25" s="2" t="s">
        <v>20</v>
      </c>
      <c r="I25" s="1" t="s">
        <v>14</v>
      </c>
      <c r="J25" s="14"/>
      <c r="K25" s="20"/>
      <c r="L25" s="20"/>
    </row>
    <row r="26" spans="1:12" s="19" customFormat="1" ht="51" customHeight="1">
      <c r="A26" s="15" t="s">
        <v>50</v>
      </c>
      <c r="B26" s="8" t="s">
        <v>60</v>
      </c>
      <c r="C26" s="7" t="s">
        <v>18</v>
      </c>
      <c r="D26" s="18">
        <v>65</v>
      </c>
      <c r="E26" s="8" t="s">
        <v>22</v>
      </c>
      <c r="F26" s="3">
        <f>65*0.75</f>
        <v>48.75</v>
      </c>
      <c r="G26" s="3">
        <f t="shared" si="1"/>
        <v>97.5</v>
      </c>
      <c r="H26" s="2" t="s">
        <v>20</v>
      </c>
      <c r="I26" s="1" t="s">
        <v>14</v>
      </c>
      <c r="J26" s="14"/>
      <c r="K26" s="21"/>
      <c r="L26" s="21"/>
    </row>
    <row r="27" spans="1:10" s="19" customFormat="1" ht="51" customHeight="1">
      <c r="A27" s="15" t="s">
        <v>51</v>
      </c>
      <c r="B27" s="8" t="s">
        <v>60</v>
      </c>
      <c r="C27" s="7" t="s">
        <v>18</v>
      </c>
      <c r="D27" s="18">
        <v>78</v>
      </c>
      <c r="E27" s="8" t="s">
        <v>22</v>
      </c>
      <c r="F27" s="3">
        <f>78*0.75</f>
        <v>58.5</v>
      </c>
      <c r="G27" s="3">
        <f t="shared" si="1"/>
        <v>117</v>
      </c>
      <c r="H27" s="2" t="s">
        <v>20</v>
      </c>
      <c r="I27" s="1" t="s">
        <v>14</v>
      </c>
      <c r="J27" s="14"/>
    </row>
    <row r="28" spans="1:10" s="19" customFormat="1" ht="51" customHeight="1">
      <c r="A28" s="15" t="s">
        <v>52</v>
      </c>
      <c r="B28" s="8" t="s">
        <v>60</v>
      </c>
      <c r="C28" s="7" t="s">
        <v>18</v>
      </c>
      <c r="D28" s="18">
        <v>47</v>
      </c>
      <c r="E28" s="8" t="s">
        <v>22</v>
      </c>
      <c r="F28" s="3">
        <f>47*0.75</f>
        <v>35.25</v>
      </c>
      <c r="G28" s="3">
        <f t="shared" si="1"/>
        <v>70.5</v>
      </c>
      <c r="H28" s="2" t="s">
        <v>20</v>
      </c>
      <c r="I28" s="1" t="s">
        <v>14</v>
      </c>
      <c r="J28" s="14"/>
    </row>
    <row r="29" spans="1:10" s="19" customFormat="1" ht="51" customHeight="1">
      <c r="A29" s="15" t="s">
        <v>53</v>
      </c>
      <c r="B29" s="8" t="s">
        <v>60</v>
      </c>
      <c r="C29" s="7" t="s">
        <v>18</v>
      </c>
      <c r="D29" s="18">
        <v>89</v>
      </c>
      <c r="E29" s="8" t="s">
        <v>22</v>
      </c>
      <c r="F29" s="3">
        <f>89*0.75</f>
        <v>66.75</v>
      </c>
      <c r="G29" s="3">
        <f t="shared" si="1"/>
        <v>133.5</v>
      </c>
      <c r="H29" s="2" t="s">
        <v>20</v>
      </c>
      <c r="I29" s="1" t="s">
        <v>14</v>
      </c>
      <c r="J29" s="14"/>
    </row>
    <row r="30" spans="1:10" s="19" customFormat="1" ht="51" customHeight="1">
      <c r="A30" s="26" t="s">
        <v>54</v>
      </c>
      <c r="B30" s="10" t="s">
        <v>60</v>
      </c>
      <c r="C30" s="11" t="s">
        <v>18</v>
      </c>
      <c r="D30" s="12"/>
      <c r="E30" s="10"/>
      <c r="F30" s="17"/>
      <c r="G30" s="17"/>
      <c r="H30" s="10"/>
      <c r="I30" s="11"/>
      <c r="J30" s="16"/>
    </row>
    <row r="31" spans="1:10" s="19" customFormat="1" ht="51" customHeight="1">
      <c r="A31" s="15" t="s">
        <v>55</v>
      </c>
      <c r="B31" s="8" t="s">
        <v>60</v>
      </c>
      <c r="C31" s="7" t="s">
        <v>18</v>
      </c>
      <c r="D31" s="18">
        <v>138</v>
      </c>
      <c r="E31" s="8" t="s">
        <v>32</v>
      </c>
      <c r="F31" s="3">
        <f>138*0.75</f>
        <v>103.5</v>
      </c>
      <c r="G31" s="3">
        <f>F31*2</f>
        <v>207</v>
      </c>
      <c r="H31" s="2" t="s">
        <v>20</v>
      </c>
      <c r="I31" s="1" t="s">
        <v>14</v>
      </c>
      <c r="J31" s="14"/>
    </row>
    <row r="32" spans="1:10" s="19" customFormat="1" ht="51" customHeight="1">
      <c r="A32" s="15" t="s">
        <v>56</v>
      </c>
      <c r="B32" s="8" t="s">
        <v>60</v>
      </c>
      <c r="C32" s="7" t="s">
        <v>18</v>
      </c>
      <c r="D32" s="18">
        <v>140</v>
      </c>
      <c r="E32" s="8" t="s">
        <v>32</v>
      </c>
      <c r="F32" s="3">
        <f>140*0.75</f>
        <v>105</v>
      </c>
      <c r="G32" s="3">
        <f>F32*2</f>
        <v>210</v>
      </c>
      <c r="H32" s="2" t="s">
        <v>20</v>
      </c>
      <c r="I32" s="1" t="s">
        <v>14</v>
      </c>
      <c r="J32" s="14"/>
    </row>
    <row r="33" spans="1:10" s="19" customFormat="1" ht="51" customHeight="1">
      <c r="A33" s="15" t="s">
        <v>37</v>
      </c>
      <c r="B33" s="8" t="s">
        <v>60</v>
      </c>
      <c r="C33" s="7" t="s">
        <v>16</v>
      </c>
      <c r="D33" s="18">
        <v>142</v>
      </c>
      <c r="E33" s="8" t="s">
        <v>32</v>
      </c>
      <c r="F33" s="3">
        <f>142*0.75</f>
        <v>106.5</v>
      </c>
      <c r="G33" s="3">
        <f>F33*2</f>
        <v>213</v>
      </c>
      <c r="H33" s="2" t="s">
        <v>20</v>
      </c>
      <c r="I33" s="1" t="s">
        <v>14</v>
      </c>
      <c r="J33" s="14"/>
    </row>
    <row r="34" spans="1:10" ht="27" customHeight="1">
      <c r="A34" s="26" t="s">
        <v>58</v>
      </c>
      <c r="B34" s="10" t="s">
        <v>60</v>
      </c>
      <c r="C34" s="11" t="s">
        <v>18</v>
      </c>
      <c r="D34" s="30"/>
      <c r="E34" s="10"/>
      <c r="F34" s="25"/>
      <c r="G34" s="22"/>
      <c r="H34" s="10"/>
      <c r="I34" s="10"/>
      <c r="J34" s="10"/>
    </row>
    <row r="35" spans="1:10" ht="27" customHeight="1">
      <c r="A35" s="15" t="s">
        <v>118</v>
      </c>
      <c r="B35" s="8" t="s">
        <v>60</v>
      </c>
      <c r="C35" s="7" t="s">
        <v>18</v>
      </c>
      <c r="D35" s="31">
        <v>141</v>
      </c>
      <c r="E35" s="8" t="s">
        <v>36</v>
      </c>
      <c r="F35" s="3">
        <f>141*0.75</f>
        <v>105.75</v>
      </c>
      <c r="G35" s="3">
        <f>F35*2</f>
        <v>211.5</v>
      </c>
      <c r="H35" s="2" t="s">
        <v>20</v>
      </c>
      <c r="I35" s="1" t="s">
        <v>14</v>
      </c>
      <c r="J35" s="8"/>
    </row>
    <row r="36" spans="1:10" ht="27" customHeight="1">
      <c r="A36" s="15" t="s">
        <v>59</v>
      </c>
      <c r="B36" s="8" t="s">
        <v>60</v>
      </c>
      <c r="C36" s="7" t="s">
        <v>18</v>
      </c>
      <c r="D36" s="31">
        <v>102</v>
      </c>
      <c r="E36" s="8" t="s">
        <v>36</v>
      </c>
      <c r="F36" s="3">
        <f>102*0.75</f>
        <v>76.5</v>
      </c>
      <c r="G36" s="3">
        <f>F36*2</f>
        <v>153</v>
      </c>
      <c r="H36" s="2" t="s">
        <v>20</v>
      </c>
      <c r="I36" s="1" t="s">
        <v>14</v>
      </c>
      <c r="J36" s="8"/>
    </row>
    <row r="37" spans="1:10" ht="27" customHeight="1">
      <c r="A37" s="15" t="s">
        <v>61</v>
      </c>
      <c r="B37" s="8" t="s">
        <v>60</v>
      </c>
      <c r="C37" s="7" t="s">
        <v>16</v>
      </c>
      <c r="D37" s="31">
        <v>116</v>
      </c>
      <c r="E37" s="8" t="s">
        <v>36</v>
      </c>
      <c r="F37" s="3">
        <f>116*0.75</f>
        <v>87</v>
      </c>
      <c r="G37" s="3">
        <f>F37*2</f>
        <v>174</v>
      </c>
      <c r="H37" s="2" t="s">
        <v>20</v>
      </c>
      <c r="I37" s="1" t="s">
        <v>14</v>
      </c>
      <c r="J37" s="8"/>
    </row>
    <row r="38" spans="1:10" ht="27" customHeight="1">
      <c r="A38" s="15" t="s">
        <v>34</v>
      </c>
      <c r="B38" s="8" t="s">
        <v>60</v>
      </c>
      <c r="C38" s="7" t="s">
        <v>16</v>
      </c>
      <c r="D38" s="31">
        <v>117</v>
      </c>
      <c r="E38" s="8"/>
      <c r="F38" s="3">
        <f>117*0.75</f>
        <v>87.75</v>
      </c>
      <c r="G38" s="3">
        <f>F38*2</f>
        <v>175.5</v>
      </c>
      <c r="H38" s="2" t="s">
        <v>20</v>
      </c>
      <c r="I38" s="1" t="s">
        <v>14</v>
      </c>
      <c r="J38" s="8"/>
    </row>
    <row r="39" spans="1:10" ht="25.5">
      <c r="A39" s="26" t="s">
        <v>31</v>
      </c>
      <c r="B39" s="10" t="s">
        <v>60</v>
      </c>
      <c r="C39" s="10" t="s">
        <v>18</v>
      </c>
      <c r="D39" s="30"/>
      <c r="E39" s="10"/>
      <c r="F39" s="25"/>
      <c r="G39" s="22"/>
      <c r="H39" s="10"/>
      <c r="I39" s="10"/>
      <c r="J39" s="10"/>
    </row>
    <row r="40" spans="1:10" ht="38.25">
      <c r="A40" s="15" t="s">
        <v>90</v>
      </c>
      <c r="B40" s="8" t="s">
        <v>60</v>
      </c>
      <c r="C40" s="7" t="s">
        <v>18</v>
      </c>
      <c r="D40" s="31">
        <v>93</v>
      </c>
      <c r="E40" s="8" t="s">
        <v>32</v>
      </c>
      <c r="F40" s="3">
        <f>93*0.75</f>
        <v>69.75</v>
      </c>
      <c r="G40" s="3">
        <f>F40*2</f>
        <v>139.5</v>
      </c>
      <c r="H40" s="2" t="s">
        <v>20</v>
      </c>
      <c r="I40" s="1" t="s">
        <v>14</v>
      </c>
      <c r="J40" s="8"/>
    </row>
    <row r="41" spans="1:10" ht="45" customHeight="1">
      <c r="A41" s="15" t="s">
        <v>62</v>
      </c>
      <c r="B41" s="8" t="s">
        <v>60</v>
      </c>
      <c r="C41" s="7" t="s">
        <v>16</v>
      </c>
      <c r="D41" s="31">
        <v>107</v>
      </c>
      <c r="E41" s="8" t="s">
        <v>32</v>
      </c>
      <c r="F41" s="3">
        <f>107*0.75</f>
        <v>80.25</v>
      </c>
      <c r="G41" s="3">
        <f>F41*2</f>
        <v>160.5</v>
      </c>
      <c r="H41" s="2" t="s">
        <v>20</v>
      </c>
      <c r="I41" s="1" t="s">
        <v>14</v>
      </c>
      <c r="J41" s="8"/>
    </row>
    <row r="42" spans="1:10" ht="45" customHeight="1">
      <c r="A42" s="15" t="s">
        <v>63</v>
      </c>
      <c r="B42" s="8" t="s">
        <v>60</v>
      </c>
      <c r="C42" s="7" t="s">
        <v>16</v>
      </c>
      <c r="D42" s="31">
        <v>104</v>
      </c>
      <c r="E42" s="8" t="s">
        <v>32</v>
      </c>
      <c r="F42" s="3">
        <f>104*0.75</f>
        <v>78</v>
      </c>
      <c r="G42" s="3">
        <f>F42*2</f>
        <v>156</v>
      </c>
      <c r="H42" s="2" t="s">
        <v>20</v>
      </c>
      <c r="I42" s="1" t="s">
        <v>14</v>
      </c>
      <c r="J42" s="8"/>
    </row>
    <row r="43" spans="1:10" ht="45" customHeight="1">
      <c r="A43" s="15" t="s">
        <v>64</v>
      </c>
      <c r="B43" s="8" t="s">
        <v>60</v>
      </c>
      <c r="C43" s="7" t="s">
        <v>18</v>
      </c>
      <c r="D43" s="31">
        <v>69</v>
      </c>
      <c r="E43" s="8" t="s">
        <v>32</v>
      </c>
      <c r="F43" s="3">
        <f>69*0.75</f>
        <v>51.75</v>
      </c>
      <c r="G43" s="3">
        <f>F43*2</f>
        <v>103.5</v>
      </c>
      <c r="H43" s="2" t="s">
        <v>20</v>
      </c>
      <c r="I43" s="1" t="s">
        <v>14</v>
      </c>
      <c r="J43" s="8"/>
    </row>
    <row r="44" spans="1:10" ht="25.5" customHeight="1">
      <c r="A44" s="26" t="s">
        <v>92</v>
      </c>
      <c r="B44" s="10" t="s">
        <v>60</v>
      </c>
      <c r="C44" s="10" t="s">
        <v>12</v>
      </c>
      <c r="D44" s="30"/>
      <c r="E44" s="10"/>
      <c r="F44" s="25"/>
      <c r="G44" s="22"/>
      <c r="H44" s="10"/>
      <c r="I44" s="10"/>
      <c r="J44" s="10"/>
    </row>
    <row r="45" spans="1:10" ht="25.5" customHeight="1">
      <c r="A45" s="8" t="s">
        <v>119</v>
      </c>
      <c r="B45" s="8" t="s">
        <v>60</v>
      </c>
      <c r="C45" s="7" t="s">
        <v>16</v>
      </c>
      <c r="D45" s="18">
        <v>70</v>
      </c>
      <c r="E45" s="8" t="s">
        <v>35</v>
      </c>
      <c r="F45" s="3">
        <f>70*0.75</f>
        <v>52.5</v>
      </c>
      <c r="G45" s="3">
        <f>F45*2</f>
        <v>105</v>
      </c>
      <c r="H45" s="2" t="s">
        <v>20</v>
      </c>
      <c r="I45" s="1" t="s">
        <v>14</v>
      </c>
      <c r="J45" s="14"/>
    </row>
    <row r="46" spans="1:12" ht="45" customHeight="1">
      <c r="A46" s="8" t="s">
        <v>65</v>
      </c>
      <c r="B46" s="8" t="s">
        <v>60</v>
      </c>
      <c r="C46" s="7" t="s">
        <v>16</v>
      </c>
      <c r="D46" s="18">
        <v>49</v>
      </c>
      <c r="E46" s="8" t="s">
        <v>35</v>
      </c>
      <c r="F46" s="3">
        <f>49*0.75</f>
        <v>36.75</v>
      </c>
      <c r="G46" s="3">
        <f>F46*2</f>
        <v>73.5</v>
      </c>
      <c r="H46" s="2" t="s">
        <v>20</v>
      </c>
      <c r="I46" s="1" t="s">
        <v>14</v>
      </c>
      <c r="J46" s="14"/>
      <c r="K46" s="20"/>
      <c r="L46" s="20"/>
    </row>
    <row r="47" spans="1:10" ht="51" customHeight="1">
      <c r="A47" s="23" t="s">
        <v>66</v>
      </c>
      <c r="B47" s="8" t="s">
        <v>60</v>
      </c>
      <c r="C47" s="24" t="s">
        <v>12</v>
      </c>
      <c r="D47" s="34">
        <v>53</v>
      </c>
      <c r="E47" s="8" t="s">
        <v>35</v>
      </c>
      <c r="F47" s="3">
        <f>53*0.75</f>
        <v>39.75</v>
      </c>
      <c r="G47" s="3">
        <f>F47*2</f>
        <v>79.5</v>
      </c>
      <c r="H47" s="2" t="s">
        <v>20</v>
      </c>
      <c r="I47" s="1" t="s">
        <v>14</v>
      </c>
      <c r="J47" s="9"/>
    </row>
    <row r="48" spans="1:10" ht="24.75" customHeight="1">
      <c r="A48" s="26" t="s">
        <v>120</v>
      </c>
      <c r="B48" s="10" t="s">
        <v>60</v>
      </c>
      <c r="C48" s="10" t="s">
        <v>16</v>
      </c>
      <c r="D48" s="30"/>
      <c r="E48" s="10"/>
      <c r="F48" s="25"/>
      <c r="G48" s="22"/>
      <c r="H48" s="10"/>
      <c r="I48" s="10"/>
      <c r="J48" s="10"/>
    </row>
    <row r="49" spans="1:10" ht="39" customHeight="1">
      <c r="A49" s="8" t="s">
        <v>125</v>
      </c>
      <c r="B49" s="8" t="s">
        <v>60</v>
      </c>
      <c r="C49" s="7" t="s">
        <v>16</v>
      </c>
      <c r="D49" s="18">
        <v>387</v>
      </c>
      <c r="E49" s="8" t="s">
        <v>35</v>
      </c>
      <c r="F49" s="3">
        <f>387*0.75</f>
        <v>290.25</v>
      </c>
      <c r="G49" s="3">
        <f>F49*2</f>
        <v>580.5</v>
      </c>
      <c r="H49" s="2" t="s">
        <v>20</v>
      </c>
      <c r="I49" s="1" t="s">
        <v>14</v>
      </c>
      <c r="J49" s="14"/>
    </row>
    <row r="50" spans="1:10" ht="37.5" customHeight="1">
      <c r="A50" s="8" t="s">
        <v>124</v>
      </c>
      <c r="B50" s="8" t="s">
        <v>60</v>
      </c>
      <c r="C50" s="7" t="s">
        <v>16</v>
      </c>
      <c r="D50" s="18">
        <v>242</v>
      </c>
      <c r="E50" s="8" t="s">
        <v>35</v>
      </c>
      <c r="F50" s="3">
        <f>242*0.75</f>
        <v>181.5</v>
      </c>
      <c r="G50" s="3">
        <f>F50*2</f>
        <v>363</v>
      </c>
      <c r="H50" s="2" t="s">
        <v>20</v>
      </c>
      <c r="I50" s="1" t="s">
        <v>14</v>
      </c>
      <c r="J50" s="14"/>
    </row>
    <row r="51" spans="1:10" ht="38.25" customHeight="1">
      <c r="A51" s="8" t="s">
        <v>123</v>
      </c>
      <c r="B51" s="8" t="s">
        <v>60</v>
      </c>
      <c r="C51" s="7" t="s">
        <v>16</v>
      </c>
      <c r="D51" s="18">
        <v>218</v>
      </c>
      <c r="E51" s="8" t="s">
        <v>35</v>
      </c>
      <c r="F51" s="3">
        <f>218*0.75</f>
        <v>163.5</v>
      </c>
      <c r="G51" s="3">
        <f>F51*2</f>
        <v>327</v>
      </c>
      <c r="H51" s="2" t="s">
        <v>20</v>
      </c>
      <c r="I51" s="1" t="s">
        <v>14</v>
      </c>
      <c r="J51" s="14"/>
    </row>
    <row r="52" spans="1:10" ht="39.75" customHeight="1">
      <c r="A52" s="8" t="s">
        <v>122</v>
      </c>
      <c r="B52" s="8" t="s">
        <v>60</v>
      </c>
      <c r="C52" s="7" t="s">
        <v>16</v>
      </c>
      <c r="D52" s="18">
        <v>246</v>
      </c>
      <c r="E52" s="8" t="s">
        <v>35</v>
      </c>
      <c r="F52" s="3">
        <f>246*0.75</f>
        <v>184.5</v>
      </c>
      <c r="G52" s="3">
        <f>F52*2</f>
        <v>369</v>
      </c>
      <c r="H52" s="2" t="s">
        <v>20</v>
      </c>
      <c r="I52" s="1" t="s">
        <v>14</v>
      </c>
      <c r="J52" s="14"/>
    </row>
    <row r="53" spans="1:10" ht="41.25" customHeight="1">
      <c r="A53" s="8" t="s">
        <v>121</v>
      </c>
      <c r="B53" s="8" t="s">
        <v>60</v>
      </c>
      <c r="C53" s="7" t="s">
        <v>16</v>
      </c>
      <c r="D53" s="18">
        <v>248</v>
      </c>
      <c r="E53" s="8" t="s">
        <v>35</v>
      </c>
      <c r="F53" s="3">
        <f>248*0.75</f>
        <v>186</v>
      </c>
      <c r="G53" s="3">
        <f>F53*2</f>
        <v>372</v>
      </c>
      <c r="H53" s="2" t="s">
        <v>20</v>
      </c>
      <c r="I53" s="1" t="s">
        <v>14</v>
      </c>
      <c r="J53" s="14"/>
    </row>
    <row r="54" spans="1:10" ht="25.5" customHeight="1">
      <c r="A54" s="26" t="s">
        <v>126</v>
      </c>
      <c r="B54" s="10" t="s">
        <v>60</v>
      </c>
      <c r="C54" s="10" t="s">
        <v>16</v>
      </c>
      <c r="D54" s="30"/>
      <c r="E54" s="10"/>
      <c r="F54" s="25"/>
      <c r="G54" s="22"/>
      <c r="H54" s="10"/>
      <c r="I54" s="10"/>
      <c r="J54" s="10"/>
    </row>
    <row r="55" spans="1:10" ht="40.5" customHeight="1">
      <c r="A55" s="8" t="s">
        <v>128</v>
      </c>
      <c r="B55" s="8" t="s">
        <v>60</v>
      </c>
      <c r="C55" s="7" t="s">
        <v>16</v>
      </c>
      <c r="D55" s="18">
        <v>33</v>
      </c>
      <c r="E55" s="8" t="s">
        <v>35</v>
      </c>
      <c r="F55" s="3">
        <f>33*0.75</f>
        <v>24.75</v>
      </c>
      <c r="G55" s="3">
        <f>F55*2</f>
        <v>49.5</v>
      </c>
      <c r="H55" s="2" t="s">
        <v>20</v>
      </c>
      <c r="I55" s="1" t="s">
        <v>14</v>
      </c>
      <c r="J55" s="14"/>
    </row>
    <row r="56" spans="1:10" ht="42" customHeight="1">
      <c r="A56" s="8" t="s">
        <v>127</v>
      </c>
      <c r="B56" s="8" t="s">
        <v>60</v>
      </c>
      <c r="C56" s="7" t="s">
        <v>16</v>
      </c>
      <c r="D56" s="18">
        <v>26</v>
      </c>
      <c r="E56" s="8" t="s">
        <v>35</v>
      </c>
      <c r="F56" s="3">
        <f>26*0.75</f>
        <v>19.5</v>
      </c>
      <c r="G56" s="3">
        <f>F56*2</f>
        <v>39</v>
      </c>
      <c r="H56" s="2" t="s">
        <v>20</v>
      </c>
      <c r="I56" s="1" t="s">
        <v>14</v>
      </c>
      <c r="J56" s="14"/>
    </row>
    <row r="57" spans="1:10" ht="29.25" customHeight="1">
      <c r="A57" s="26" t="s">
        <v>129</v>
      </c>
      <c r="B57" s="10" t="s">
        <v>60</v>
      </c>
      <c r="C57" s="10" t="s">
        <v>18</v>
      </c>
      <c r="D57" s="30"/>
      <c r="E57" s="10"/>
      <c r="F57" s="25"/>
      <c r="G57" s="22"/>
      <c r="H57" s="10"/>
      <c r="I57" s="10"/>
      <c r="J57" s="10"/>
    </row>
    <row r="58" spans="1:10" ht="38.25" customHeight="1">
      <c r="A58" s="8" t="s">
        <v>130</v>
      </c>
      <c r="B58" s="8" t="s">
        <v>60</v>
      </c>
      <c r="C58" s="7" t="s">
        <v>18</v>
      </c>
      <c r="D58" s="18">
        <v>116</v>
      </c>
      <c r="E58" s="8" t="s">
        <v>35</v>
      </c>
      <c r="F58" s="3">
        <f>116*0.75</f>
        <v>87</v>
      </c>
      <c r="G58" s="3">
        <f>F58*2</f>
        <v>174</v>
      </c>
      <c r="H58" s="2" t="s">
        <v>20</v>
      </c>
      <c r="I58" s="1" t="s">
        <v>14</v>
      </c>
      <c r="J58" s="14"/>
    </row>
    <row r="59" spans="1:10" ht="38.25" customHeight="1">
      <c r="A59" s="8" t="s">
        <v>75</v>
      </c>
      <c r="B59" s="8" t="s">
        <v>60</v>
      </c>
      <c r="C59" s="7" t="s">
        <v>18</v>
      </c>
      <c r="D59" s="18">
        <v>99</v>
      </c>
      <c r="E59" s="8" t="s">
        <v>35</v>
      </c>
      <c r="F59" s="3">
        <f>99*0.75</f>
        <v>74.25</v>
      </c>
      <c r="G59" s="3">
        <f>F59*2</f>
        <v>148.5</v>
      </c>
      <c r="H59" s="2" t="s">
        <v>20</v>
      </c>
      <c r="I59" s="1" t="s">
        <v>14</v>
      </c>
      <c r="J59" s="14"/>
    </row>
    <row r="60" spans="1:10" ht="28.5" customHeight="1">
      <c r="A60" s="26" t="s">
        <v>131</v>
      </c>
      <c r="B60" s="10" t="s">
        <v>60</v>
      </c>
      <c r="C60" s="10" t="s">
        <v>18</v>
      </c>
      <c r="D60" s="30"/>
      <c r="E60" s="10"/>
      <c r="F60" s="25"/>
      <c r="G60" s="22"/>
      <c r="H60" s="10"/>
      <c r="I60" s="10"/>
      <c r="J60" s="10"/>
    </row>
    <row r="61" spans="1:10" ht="40.5" customHeight="1">
      <c r="A61" s="8" t="s">
        <v>132</v>
      </c>
      <c r="B61" s="8" t="s">
        <v>60</v>
      </c>
      <c r="C61" s="7" t="s">
        <v>18</v>
      </c>
      <c r="D61" s="18">
        <v>158</v>
      </c>
      <c r="E61" s="8" t="s">
        <v>35</v>
      </c>
      <c r="F61" s="3">
        <f>158*0.75</f>
        <v>118.5</v>
      </c>
      <c r="G61" s="3">
        <f>F61*2</f>
        <v>237</v>
      </c>
      <c r="H61" s="2" t="s">
        <v>20</v>
      </c>
      <c r="I61" s="1" t="s">
        <v>14</v>
      </c>
      <c r="J61" s="14"/>
    </row>
    <row r="62" spans="1:10" ht="39" customHeight="1">
      <c r="A62" s="8" t="s">
        <v>74</v>
      </c>
      <c r="B62" s="8" t="s">
        <v>60</v>
      </c>
      <c r="C62" s="7" t="s">
        <v>18</v>
      </c>
      <c r="D62" s="18">
        <v>134</v>
      </c>
      <c r="E62" s="8" t="s">
        <v>35</v>
      </c>
      <c r="F62" s="3">
        <f>134*0.75</f>
        <v>100.5</v>
      </c>
      <c r="G62" s="3">
        <f>F62*2</f>
        <v>201</v>
      </c>
      <c r="H62" s="2" t="s">
        <v>20</v>
      </c>
      <c r="I62" s="1" t="s">
        <v>14</v>
      </c>
      <c r="J62" s="14"/>
    </row>
    <row r="63" spans="1:10" ht="28.5" customHeight="1">
      <c r="A63" s="62" t="s">
        <v>114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47.25" customHeight="1">
      <c r="A64" s="43" t="s">
        <v>146</v>
      </c>
      <c r="B64" s="8" t="s">
        <v>60</v>
      </c>
      <c r="C64" s="7" t="s">
        <v>18</v>
      </c>
      <c r="D64" s="41" t="s">
        <v>141</v>
      </c>
      <c r="E64" s="15" t="s">
        <v>13</v>
      </c>
      <c r="F64" s="6">
        <f>65*0.75</f>
        <v>48.75</v>
      </c>
      <c r="G64" s="6">
        <f aca="true" t="shared" si="2" ref="G64:G71">F64*2</f>
        <v>97.5</v>
      </c>
      <c r="H64" s="8" t="s">
        <v>20</v>
      </c>
      <c r="I64" s="7" t="s">
        <v>14</v>
      </c>
      <c r="J64" s="38"/>
    </row>
    <row r="65" spans="1:10" ht="48" customHeight="1">
      <c r="A65" s="44" t="s">
        <v>144</v>
      </c>
      <c r="B65" s="10" t="s">
        <v>60</v>
      </c>
      <c r="C65" s="11" t="s">
        <v>18</v>
      </c>
      <c r="D65" s="42" t="s">
        <v>145</v>
      </c>
      <c r="E65" s="27" t="s">
        <v>13</v>
      </c>
      <c r="F65" s="17">
        <f>248*0.75</f>
        <v>186</v>
      </c>
      <c r="G65" s="17">
        <f t="shared" si="2"/>
        <v>372</v>
      </c>
      <c r="H65" s="10" t="s">
        <v>20</v>
      </c>
      <c r="I65" s="11" t="s">
        <v>14</v>
      </c>
      <c r="J65" s="36"/>
    </row>
    <row r="66" spans="1:10" ht="44.25" customHeight="1">
      <c r="A66" s="43" t="s">
        <v>142</v>
      </c>
      <c r="B66" s="8" t="s">
        <v>60</v>
      </c>
      <c r="C66" s="7" t="s">
        <v>18</v>
      </c>
      <c r="D66" s="41" t="s">
        <v>143</v>
      </c>
      <c r="E66" s="15" t="s">
        <v>13</v>
      </c>
      <c r="F66" s="6">
        <f>62*0.75</f>
        <v>46.5</v>
      </c>
      <c r="G66" s="6">
        <f t="shared" si="2"/>
        <v>93</v>
      </c>
      <c r="H66" s="8" t="s">
        <v>20</v>
      </c>
      <c r="I66" s="7" t="s">
        <v>14</v>
      </c>
      <c r="J66" s="38"/>
    </row>
    <row r="67" spans="1:10" ht="47.25" customHeight="1">
      <c r="A67" s="44" t="s">
        <v>140</v>
      </c>
      <c r="B67" s="10" t="s">
        <v>60</v>
      </c>
      <c r="C67" s="11" t="s">
        <v>18</v>
      </c>
      <c r="D67" s="42" t="s">
        <v>141</v>
      </c>
      <c r="E67" s="27" t="s">
        <v>13</v>
      </c>
      <c r="F67" s="17">
        <f>65*0.75</f>
        <v>48.75</v>
      </c>
      <c r="G67" s="17">
        <f t="shared" si="2"/>
        <v>97.5</v>
      </c>
      <c r="H67" s="10" t="s">
        <v>20</v>
      </c>
      <c r="I67" s="11" t="s">
        <v>14</v>
      </c>
      <c r="J67" s="36"/>
    </row>
    <row r="68" spans="1:10" ht="46.5" customHeight="1">
      <c r="A68" s="43" t="s">
        <v>138</v>
      </c>
      <c r="B68" s="8" t="s">
        <v>60</v>
      </c>
      <c r="C68" s="7" t="s">
        <v>18</v>
      </c>
      <c r="D68" s="41" t="s">
        <v>139</v>
      </c>
      <c r="E68" s="15" t="s">
        <v>13</v>
      </c>
      <c r="F68" s="6">
        <f>161*0.75</f>
        <v>120.75</v>
      </c>
      <c r="G68" s="6">
        <f t="shared" si="2"/>
        <v>241.5</v>
      </c>
      <c r="H68" s="8" t="s">
        <v>20</v>
      </c>
      <c r="I68" s="7" t="s">
        <v>14</v>
      </c>
      <c r="J68" s="38"/>
    </row>
    <row r="69" spans="1:10" ht="44.25" customHeight="1">
      <c r="A69" s="44" t="s">
        <v>135</v>
      </c>
      <c r="B69" s="10" t="s">
        <v>60</v>
      </c>
      <c r="C69" s="11" t="s">
        <v>16</v>
      </c>
      <c r="D69" s="42" t="s">
        <v>136</v>
      </c>
      <c r="E69" s="27" t="s">
        <v>13</v>
      </c>
      <c r="F69" s="17">
        <f>88*0.75</f>
        <v>66</v>
      </c>
      <c r="G69" s="17">
        <f t="shared" si="2"/>
        <v>132</v>
      </c>
      <c r="H69" s="10" t="s">
        <v>20</v>
      </c>
      <c r="I69" s="11" t="s">
        <v>14</v>
      </c>
      <c r="J69" s="36"/>
    </row>
    <row r="70" spans="1:10" ht="44.25" customHeight="1">
      <c r="A70" s="43" t="s">
        <v>148</v>
      </c>
      <c r="B70" s="8" t="s">
        <v>60</v>
      </c>
      <c r="C70" s="7" t="s">
        <v>16</v>
      </c>
      <c r="D70" s="41" t="s">
        <v>95</v>
      </c>
      <c r="E70" s="15" t="s">
        <v>13</v>
      </c>
      <c r="F70" s="6">
        <f>40*0.75</f>
        <v>30</v>
      </c>
      <c r="G70" s="6">
        <f t="shared" si="2"/>
        <v>60</v>
      </c>
      <c r="H70" s="8" t="s">
        <v>20</v>
      </c>
      <c r="I70" s="7" t="s">
        <v>14</v>
      </c>
      <c r="J70" s="38"/>
    </row>
    <row r="71" spans="1:10" ht="42" customHeight="1">
      <c r="A71" s="44" t="s">
        <v>133</v>
      </c>
      <c r="B71" s="10" t="s">
        <v>60</v>
      </c>
      <c r="C71" s="11" t="s">
        <v>18</v>
      </c>
      <c r="D71" s="42" t="s">
        <v>134</v>
      </c>
      <c r="E71" s="27" t="s">
        <v>13</v>
      </c>
      <c r="F71" s="17">
        <f>98*0.75</f>
        <v>73.5</v>
      </c>
      <c r="G71" s="17">
        <f t="shared" si="2"/>
        <v>147</v>
      </c>
      <c r="H71" s="10" t="s">
        <v>20</v>
      </c>
      <c r="I71" s="11" t="s">
        <v>14</v>
      </c>
      <c r="J71" s="36"/>
    </row>
    <row r="72" spans="1:10" ht="40.5" customHeight="1">
      <c r="A72" s="43" t="s">
        <v>104</v>
      </c>
      <c r="B72" s="8" t="s">
        <v>60</v>
      </c>
      <c r="C72" s="7" t="s">
        <v>16</v>
      </c>
      <c r="D72" s="41" t="s">
        <v>137</v>
      </c>
      <c r="E72" s="15" t="s">
        <v>13</v>
      </c>
      <c r="F72" s="6">
        <f>120*0.75</f>
        <v>90</v>
      </c>
      <c r="G72" s="6">
        <f aca="true" t="shared" si="3" ref="G72:G99">F72*2</f>
        <v>180</v>
      </c>
      <c r="H72" s="8" t="s">
        <v>20</v>
      </c>
      <c r="I72" s="7" t="s">
        <v>14</v>
      </c>
      <c r="J72" s="38"/>
    </row>
    <row r="73" spans="1:10" ht="41.25" customHeight="1">
      <c r="A73" s="44" t="s">
        <v>105</v>
      </c>
      <c r="B73" s="10" t="s">
        <v>60</v>
      </c>
      <c r="C73" s="11" t="s">
        <v>16</v>
      </c>
      <c r="D73" s="42" t="s">
        <v>106</v>
      </c>
      <c r="E73" s="27" t="s">
        <v>13</v>
      </c>
      <c r="F73" s="17">
        <f>73*0.75</f>
        <v>54.75</v>
      </c>
      <c r="G73" s="17">
        <f t="shared" si="3"/>
        <v>109.5</v>
      </c>
      <c r="H73" s="10" t="s">
        <v>20</v>
      </c>
      <c r="I73" s="11" t="s">
        <v>14</v>
      </c>
      <c r="J73" s="36"/>
    </row>
    <row r="74" spans="1:10" ht="40.5" customHeight="1">
      <c r="A74" s="43" t="s">
        <v>107</v>
      </c>
      <c r="B74" s="8" t="s">
        <v>60</v>
      </c>
      <c r="C74" s="7" t="s">
        <v>16</v>
      </c>
      <c r="D74" s="41" t="s">
        <v>108</v>
      </c>
      <c r="E74" s="15" t="s">
        <v>13</v>
      </c>
      <c r="F74" s="6">
        <f>51*0.75</f>
        <v>38.25</v>
      </c>
      <c r="G74" s="6">
        <f t="shared" si="3"/>
        <v>76.5</v>
      </c>
      <c r="H74" s="8" t="s">
        <v>20</v>
      </c>
      <c r="I74" s="7" t="s">
        <v>14</v>
      </c>
      <c r="J74" s="38"/>
    </row>
    <row r="75" spans="1:10" ht="41.25" customHeight="1">
      <c r="A75" s="44" t="s">
        <v>109</v>
      </c>
      <c r="B75" s="10" t="s">
        <v>60</v>
      </c>
      <c r="C75" s="11" t="s">
        <v>16</v>
      </c>
      <c r="D75" s="42" t="s">
        <v>110</v>
      </c>
      <c r="E75" s="27" t="s">
        <v>13</v>
      </c>
      <c r="F75" s="17">
        <f>45*0.75</f>
        <v>33.75</v>
      </c>
      <c r="G75" s="17">
        <f t="shared" si="3"/>
        <v>67.5</v>
      </c>
      <c r="H75" s="10" t="s">
        <v>20</v>
      </c>
      <c r="I75" s="11" t="s">
        <v>14</v>
      </c>
      <c r="J75" s="36"/>
    </row>
    <row r="76" spans="1:10" ht="39.75" customHeight="1">
      <c r="A76" s="43" t="s">
        <v>111</v>
      </c>
      <c r="B76" s="8" t="s">
        <v>60</v>
      </c>
      <c r="C76" s="7" t="s">
        <v>16</v>
      </c>
      <c r="D76" s="41" t="s">
        <v>112</v>
      </c>
      <c r="E76" s="15" t="s">
        <v>13</v>
      </c>
      <c r="F76" s="6">
        <f>89*0.75</f>
        <v>66.75</v>
      </c>
      <c r="G76" s="6">
        <f t="shared" si="3"/>
        <v>133.5</v>
      </c>
      <c r="H76" s="8" t="s">
        <v>20</v>
      </c>
      <c r="I76" s="7" t="s">
        <v>14</v>
      </c>
      <c r="J76" s="38"/>
    </row>
    <row r="77" spans="1:10" ht="41.25" customHeight="1">
      <c r="A77" s="45" t="s">
        <v>94</v>
      </c>
      <c r="B77" s="10" t="s">
        <v>60</v>
      </c>
      <c r="C77" s="11" t="s">
        <v>18</v>
      </c>
      <c r="D77" s="42" t="s">
        <v>95</v>
      </c>
      <c r="E77" s="27" t="s">
        <v>13</v>
      </c>
      <c r="F77" s="17">
        <f>40*0.75</f>
        <v>30</v>
      </c>
      <c r="G77" s="17">
        <f t="shared" si="3"/>
        <v>60</v>
      </c>
      <c r="H77" s="10" t="s">
        <v>20</v>
      </c>
      <c r="I77" s="11" t="s">
        <v>14</v>
      </c>
      <c r="J77" s="35"/>
    </row>
    <row r="78" spans="1:10" ht="42" customHeight="1">
      <c r="A78" s="46" t="s">
        <v>98</v>
      </c>
      <c r="B78" s="8" t="s">
        <v>60</v>
      </c>
      <c r="C78" s="7" t="s">
        <v>18</v>
      </c>
      <c r="D78" s="41" t="s">
        <v>99</v>
      </c>
      <c r="E78" s="15" t="s">
        <v>13</v>
      </c>
      <c r="F78" s="6">
        <f>76*0.75</f>
        <v>57</v>
      </c>
      <c r="G78" s="6">
        <f>F78*2</f>
        <v>114</v>
      </c>
      <c r="H78" s="8" t="s">
        <v>20</v>
      </c>
      <c r="I78" s="7" t="s">
        <v>14</v>
      </c>
      <c r="J78" s="37"/>
    </row>
    <row r="79" spans="1:10" ht="43.5" customHeight="1">
      <c r="A79" s="45" t="s">
        <v>96</v>
      </c>
      <c r="B79" s="10" t="s">
        <v>60</v>
      </c>
      <c r="C79" s="11" t="s">
        <v>18</v>
      </c>
      <c r="D79" s="42" t="s">
        <v>97</v>
      </c>
      <c r="E79" s="27" t="s">
        <v>13</v>
      </c>
      <c r="F79" s="17">
        <f>50*0.75</f>
        <v>37.5</v>
      </c>
      <c r="G79" s="17">
        <f>F79*2</f>
        <v>75</v>
      </c>
      <c r="H79" s="10" t="s">
        <v>20</v>
      </c>
      <c r="I79" s="11" t="s">
        <v>14</v>
      </c>
      <c r="J79" s="35"/>
    </row>
    <row r="80" spans="1:10" ht="42.75" customHeight="1">
      <c r="A80" s="47" t="s">
        <v>100</v>
      </c>
      <c r="B80" s="8" t="s">
        <v>60</v>
      </c>
      <c r="C80" s="7" t="s">
        <v>16</v>
      </c>
      <c r="D80" s="41" t="s">
        <v>101</v>
      </c>
      <c r="E80" s="15" t="s">
        <v>13</v>
      </c>
      <c r="F80" s="6">
        <f>60*0.75</f>
        <v>45</v>
      </c>
      <c r="G80" s="6">
        <f>F80*2</f>
        <v>90</v>
      </c>
      <c r="H80" s="8" t="s">
        <v>20</v>
      </c>
      <c r="I80" s="7" t="s">
        <v>14</v>
      </c>
      <c r="J80" s="37"/>
    </row>
    <row r="81" spans="1:10" ht="41.25" customHeight="1">
      <c r="A81" s="48" t="s">
        <v>102</v>
      </c>
      <c r="B81" s="10" t="s">
        <v>60</v>
      </c>
      <c r="C81" s="11" t="s">
        <v>16</v>
      </c>
      <c r="D81" s="42" t="s">
        <v>103</v>
      </c>
      <c r="E81" s="27" t="s">
        <v>13</v>
      </c>
      <c r="F81" s="17">
        <f>133*0.75</f>
        <v>99.75</v>
      </c>
      <c r="G81" s="17">
        <f t="shared" si="3"/>
        <v>199.5</v>
      </c>
      <c r="H81" s="10" t="s">
        <v>20</v>
      </c>
      <c r="I81" s="11" t="s">
        <v>14</v>
      </c>
      <c r="J81" s="35"/>
    </row>
    <row r="82" spans="1:10" ht="40.5" customHeight="1">
      <c r="A82" s="47" t="s">
        <v>98</v>
      </c>
      <c r="B82" s="8" t="s">
        <v>60</v>
      </c>
      <c r="C82" s="7" t="s">
        <v>18</v>
      </c>
      <c r="D82" s="41" t="s">
        <v>99</v>
      </c>
      <c r="E82" s="15" t="s">
        <v>13</v>
      </c>
      <c r="F82" s="6">
        <f>76*0.75</f>
        <v>57</v>
      </c>
      <c r="G82" s="6">
        <f>F82*2</f>
        <v>114</v>
      </c>
      <c r="H82" s="8" t="s">
        <v>20</v>
      </c>
      <c r="I82" s="7" t="s">
        <v>14</v>
      </c>
      <c r="J82" s="37"/>
    </row>
    <row r="83" spans="1:10" ht="41.25" customHeight="1">
      <c r="A83" s="49" t="s">
        <v>70</v>
      </c>
      <c r="B83" s="10" t="s">
        <v>60</v>
      </c>
      <c r="C83" s="11" t="s">
        <v>18</v>
      </c>
      <c r="D83" s="28" t="s">
        <v>71</v>
      </c>
      <c r="E83" s="27" t="s">
        <v>13</v>
      </c>
      <c r="F83" s="17">
        <f>85*0.75</f>
        <v>63.75</v>
      </c>
      <c r="G83" s="17">
        <f t="shared" si="3"/>
        <v>127.5</v>
      </c>
      <c r="H83" s="10" t="s">
        <v>20</v>
      </c>
      <c r="I83" s="11" t="s">
        <v>14</v>
      </c>
      <c r="J83" s="16"/>
    </row>
    <row r="84" spans="1:10" ht="39" customHeight="1">
      <c r="A84" s="50" t="s">
        <v>72</v>
      </c>
      <c r="B84" s="8" t="s">
        <v>60</v>
      </c>
      <c r="C84" s="7" t="s">
        <v>18</v>
      </c>
      <c r="D84" s="29" t="s">
        <v>73</v>
      </c>
      <c r="E84" s="15" t="s">
        <v>13</v>
      </c>
      <c r="F84" s="6">
        <f>69*0.75</f>
        <v>51.75</v>
      </c>
      <c r="G84" s="6">
        <f t="shared" si="3"/>
        <v>103.5</v>
      </c>
      <c r="H84" s="8" t="s">
        <v>20</v>
      </c>
      <c r="I84" s="7" t="s">
        <v>14</v>
      </c>
      <c r="J84" s="14"/>
    </row>
    <row r="85" spans="1:10" ht="41.25" customHeight="1">
      <c r="A85" s="51" t="s">
        <v>68</v>
      </c>
      <c r="B85" s="10" t="s">
        <v>60</v>
      </c>
      <c r="C85" s="11" t="s">
        <v>16</v>
      </c>
      <c r="D85" s="28" t="s">
        <v>69</v>
      </c>
      <c r="E85" s="27" t="s">
        <v>13</v>
      </c>
      <c r="F85" s="17">
        <f>80*0.75</f>
        <v>60</v>
      </c>
      <c r="G85" s="17">
        <f t="shared" si="3"/>
        <v>120</v>
      </c>
      <c r="H85" s="10" t="s">
        <v>20</v>
      </c>
      <c r="I85" s="11" t="s">
        <v>14</v>
      </c>
      <c r="J85" s="16"/>
    </row>
    <row r="86" spans="1:10" ht="38.25" customHeight="1">
      <c r="A86" s="50" t="s">
        <v>76</v>
      </c>
      <c r="B86" s="8" t="s">
        <v>60</v>
      </c>
      <c r="C86" s="7" t="s">
        <v>16</v>
      </c>
      <c r="D86" s="29" t="s">
        <v>77</v>
      </c>
      <c r="E86" s="15" t="s">
        <v>13</v>
      </c>
      <c r="F86" s="6">
        <f>115*0.75</f>
        <v>86.25</v>
      </c>
      <c r="G86" s="6">
        <f t="shared" si="3"/>
        <v>172.5</v>
      </c>
      <c r="H86" s="8" t="s">
        <v>20</v>
      </c>
      <c r="I86" s="7" t="s">
        <v>14</v>
      </c>
      <c r="J86" s="14"/>
    </row>
    <row r="87" spans="1:10" ht="43.5" customHeight="1">
      <c r="A87" s="49" t="s">
        <v>78</v>
      </c>
      <c r="B87" s="10" t="s">
        <v>60</v>
      </c>
      <c r="C87" s="11" t="s">
        <v>18</v>
      </c>
      <c r="D87" s="28" t="s">
        <v>79</v>
      </c>
      <c r="E87" s="27" t="s">
        <v>13</v>
      </c>
      <c r="F87" s="17">
        <f>151*0.75</f>
        <v>113.25</v>
      </c>
      <c r="G87" s="17">
        <f t="shared" si="3"/>
        <v>226.5</v>
      </c>
      <c r="H87" s="10" t="s">
        <v>20</v>
      </c>
      <c r="I87" s="11" t="s">
        <v>14</v>
      </c>
      <c r="J87" s="16"/>
    </row>
    <row r="88" spans="1:10" ht="42" customHeight="1">
      <c r="A88" s="50" t="s">
        <v>80</v>
      </c>
      <c r="B88" s="8" t="s">
        <v>60</v>
      </c>
      <c r="C88" s="7" t="s">
        <v>16</v>
      </c>
      <c r="D88" s="29" t="s">
        <v>81</v>
      </c>
      <c r="E88" s="15" t="s">
        <v>13</v>
      </c>
      <c r="F88" s="6">
        <f>16*0.75</f>
        <v>12</v>
      </c>
      <c r="G88" s="6">
        <f t="shared" si="3"/>
        <v>24</v>
      </c>
      <c r="H88" s="8" t="s">
        <v>20</v>
      </c>
      <c r="I88" s="7" t="s">
        <v>14</v>
      </c>
      <c r="J88" s="14"/>
    </row>
    <row r="89" spans="1:10" ht="42" customHeight="1">
      <c r="A89" s="49" t="s">
        <v>82</v>
      </c>
      <c r="B89" s="10" t="s">
        <v>60</v>
      </c>
      <c r="C89" s="11" t="s">
        <v>16</v>
      </c>
      <c r="D89" s="28" t="s">
        <v>83</v>
      </c>
      <c r="E89" s="27" t="s">
        <v>13</v>
      </c>
      <c r="F89" s="17">
        <f>28*0.75</f>
        <v>21</v>
      </c>
      <c r="G89" s="17">
        <f t="shared" si="3"/>
        <v>42</v>
      </c>
      <c r="H89" s="10" t="s">
        <v>20</v>
      </c>
      <c r="I89" s="11" t="s">
        <v>14</v>
      </c>
      <c r="J89" s="16"/>
    </row>
    <row r="90" spans="1:10" ht="42" customHeight="1">
      <c r="A90" s="50" t="s">
        <v>84</v>
      </c>
      <c r="B90" s="8" t="s">
        <v>60</v>
      </c>
      <c r="C90" s="7" t="s">
        <v>16</v>
      </c>
      <c r="D90" s="29" t="s">
        <v>85</v>
      </c>
      <c r="E90" s="15" t="s">
        <v>13</v>
      </c>
      <c r="F90" s="6">
        <f>18*0.75</f>
        <v>13.5</v>
      </c>
      <c r="G90" s="6">
        <f t="shared" si="3"/>
        <v>27</v>
      </c>
      <c r="H90" s="8" t="s">
        <v>20</v>
      </c>
      <c r="I90" s="7" t="s">
        <v>14</v>
      </c>
      <c r="J90" s="14"/>
    </row>
    <row r="91" spans="1:10" ht="39" customHeight="1">
      <c r="A91" s="52" t="s">
        <v>33</v>
      </c>
      <c r="B91" s="10" t="s">
        <v>60</v>
      </c>
      <c r="C91" s="10" t="s">
        <v>18</v>
      </c>
      <c r="D91" s="30">
        <v>48</v>
      </c>
      <c r="E91" s="10" t="s">
        <v>32</v>
      </c>
      <c r="F91" s="17">
        <f>48*0.75</f>
        <v>36</v>
      </c>
      <c r="G91" s="22">
        <f t="shared" si="3"/>
        <v>72</v>
      </c>
      <c r="H91" s="10" t="s">
        <v>20</v>
      </c>
      <c r="I91" s="10" t="s">
        <v>14</v>
      </c>
      <c r="J91" s="10"/>
    </row>
    <row r="92" spans="1:10" ht="42.75" customHeight="1">
      <c r="A92" s="53" t="s">
        <v>27</v>
      </c>
      <c r="B92" s="8" t="s">
        <v>60</v>
      </c>
      <c r="C92" s="7" t="s">
        <v>18</v>
      </c>
      <c r="D92" s="31">
        <v>31</v>
      </c>
      <c r="E92" s="8" t="s">
        <v>30</v>
      </c>
      <c r="F92" s="6">
        <f>31*0.75</f>
        <v>23.25</v>
      </c>
      <c r="G92" s="6">
        <f t="shared" si="3"/>
        <v>46.5</v>
      </c>
      <c r="H92" s="8" t="s">
        <v>20</v>
      </c>
      <c r="I92" s="7" t="s">
        <v>14</v>
      </c>
      <c r="J92" s="8"/>
    </row>
    <row r="93" spans="1:10" ht="44.25" customHeight="1">
      <c r="A93" s="52" t="s">
        <v>28</v>
      </c>
      <c r="B93" s="10" t="s">
        <v>60</v>
      </c>
      <c r="C93" s="11" t="s">
        <v>18</v>
      </c>
      <c r="D93" s="30">
        <v>173</v>
      </c>
      <c r="E93" s="10" t="s">
        <v>29</v>
      </c>
      <c r="F93" s="17">
        <f>173*0.75</f>
        <v>129.75</v>
      </c>
      <c r="G93" s="17">
        <f t="shared" si="3"/>
        <v>259.5</v>
      </c>
      <c r="H93" s="10" t="s">
        <v>20</v>
      </c>
      <c r="I93" s="10" t="s">
        <v>14</v>
      </c>
      <c r="J93" s="10"/>
    </row>
    <row r="94" spans="1:10" ht="42.75" customHeight="1">
      <c r="A94" s="53" t="s">
        <v>67</v>
      </c>
      <c r="B94" s="8" t="s">
        <v>60</v>
      </c>
      <c r="C94" s="7" t="s">
        <v>16</v>
      </c>
      <c r="D94" s="18">
        <v>48</v>
      </c>
      <c r="E94" s="8" t="s">
        <v>13</v>
      </c>
      <c r="F94" s="6">
        <f>48*0.75</f>
        <v>36</v>
      </c>
      <c r="G94" s="6">
        <f t="shared" si="3"/>
        <v>72</v>
      </c>
      <c r="H94" s="8" t="s">
        <v>20</v>
      </c>
      <c r="I94" s="7" t="s">
        <v>14</v>
      </c>
      <c r="J94" s="14"/>
    </row>
    <row r="95" spans="1:10" ht="40.5" customHeight="1">
      <c r="A95" s="52" t="s">
        <v>15</v>
      </c>
      <c r="B95" s="10" t="s">
        <v>60</v>
      </c>
      <c r="C95" s="11" t="s">
        <v>16</v>
      </c>
      <c r="D95" s="30">
        <v>106</v>
      </c>
      <c r="E95" s="10" t="s">
        <v>29</v>
      </c>
      <c r="F95" s="17">
        <f>106*0.75</f>
        <v>79.5</v>
      </c>
      <c r="G95" s="17">
        <f t="shared" si="3"/>
        <v>159</v>
      </c>
      <c r="H95" s="10" t="s">
        <v>20</v>
      </c>
      <c r="I95" s="10" t="s">
        <v>14</v>
      </c>
      <c r="J95" s="10"/>
    </row>
    <row r="96" spans="1:10" ht="39.75" customHeight="1">
      <c r="A96" s="54" t="s">
        <v>86</v>
      </c>
      <c r="B96" s="8" t="s">
        <v>60</v>
      </c>
      <c r="C96" s="7" t="s">
        <v>16</v>
      </c>
      <c r="D96" s="31">
        <v>73</v>
      </c>
      <c r="E96" s="8" t="s">
        <v>29</v>
      </c>
      <c r="F96" s="6">
        <f>73*0.75</f>
        <v>54.75</v>
      </c>
      <c r="G96" s="6">
        <f t="shared" si="3"/>
        <v>109.5</v>
      </c>
      <c r="H96" s="8" t="s">
        <v>20</v>
      </c>
      <c r="I96" s="8" t="s">
        <v>14</v>
      </c>
      <c r="J96" s="8"/>
    </row>
    <row r="97" spans="1:10" ht="44.25" customHeight="1">
      <c r="A97" s="55" t="s">
        <v>87</v>
      </c>
      <c r="B97" s="10" t="s">
        <v>60</v>
      </c>
      <c r="C97" s="11" t="s">
        <v>16</v>
      </c>
      <c r="D97" s="30">
        <v>77</v>
      </c>
      <c r="E97" s="10" t="s">
        <v>29</v>
      </c>
      <c r="F97" s="17">
        <f>77*0.75</f>
        <v>57.75</v>
      </c>
      <c r="G97" s="17">
        <f t="shared" si="3"/>
        <v>115.5</v>
      </c>
      <c r="H97" s="10" t="s">
        <v>20</v>
      </c>
      <c r="I97" s="10" t="s">
        <v>14</v>
      </c>
      <c r="J97" s="10"/>
    </row>
    <row r="98" spans="1:10" ht="40.5" customHeight="1">
      <c r="A98" s="54" t="s">
        <v>88</v>
      </c>
      <c r="B98" s="8" t="s">
        <v>60</v>
      </c>
      <c r="C98" s="7" t="s">
        <v>16</v>
      </c>
      <c r="D98" s="31">
        <v>20</v>
      </c>
      <c r="E98" s="8" t="s">
        <v>29</v>
      </c>
      <c r="F98" s="6">
        <f>20*0.75</f>
        <v>15</v>
      </c>
      <c r="G98" s="6">
        <f t="shared" si="3"/>
        <v>30</v>
      </c>
      <c r="H98" s="8" t="s">
        <v>20</v>
      </c>
      <c r="I98" s="8" t="s">
        <v>14</v>
      </c>
      <c r="J98" s="8"/>
    </row>
    <row r="99" spans="1:10" ht="43.5" customHeight="1">
      <c r="A99" s="55" t="s">
        <v>89</v>
      </c>
      <c r="B99" s="10" t="s">
        <v>60</v>
      </c>
      <c r="C99" s="11" t="s">
        <v>16</v>
      </c>
      <c r="D99" s="30">
        <v>127</v>
      </c>
      <c r="E99" s="10" t="s">
        <v>29</v>
      </c>
      <c r="F99" s="17">
        <f>127*0.75</f>
        <v>95.25</v>
      </c>
      <c r="G99" s="17">
        <f t="shared" si="3"/>
        <v>190.5</v>
      </c>
      <c r="H99" s="10" t="s">
        <v>20</v>
      </c>
      <c r="I99" s="10" t="s">
        <v>14</v>
      </c>
      <c r="J99" s="10"/>
    </row>
  </sheetData>
  <sheetProtection/>
  <mergeCells count="12">
    <mergeCell ref="A63:J63"/>
    <mergeCell ref="G1:G2"/>
    <mergeCell ref="H1:H3"/>
    <mergeCell ref="I1:I3"/>
    <mergeCell ref="J1:J3"/>
    <mergeCell ref="A1:A3"/>
    <mergeCell ref="B1:B3"/>
    <mergeCell ref="C1:C3"/>
    <mergeCell ref="A4:J4"/>
    <mergeCell ref="D1:D3"/>
    <mergeCell ref="E1:E3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syaseen</dc:creator>
  <cp:keywords/>
  <dc:description/>
  <cp:lastModifiedBy>Demet Bayrakdar</cp:lastModifiedBy>
  <dcterms:created xsi:type="dcterms:W3CDTF">2008-01-18T07:51:27Z</dcterms:created>
  <dcterms:modified xsi:type="dcterms:W3CDTF">2019-02-13T11:45:02Z</dcterms:modified>
  <cp:category/>
  <cp:version/>
  <cp:contentType/>
  <cp:contentStatus/>
</cp:coreProperties>
</file>